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05" activeTab="1"/>
  </bookViews>
  <sheets>
    <sheet name="1" sheetId="1" r:id="rId1"/>
    <sheet name="PRESUPUESTO" sheetId="2" r:id="rId2"/>
    <sheet name="Hoja1" sheetId="3" r:id="rId3"/>
  </sheets>
  <definedNames>
    <definedName name="_xlnm.Print_Area" localSheetId="1">'PRESUPUESTO'!$A$1:$G$60</definedName>
  </definedNames>
  <calcPr fullCalcOnLoad="1"/>
</workbook>
</file>

<file path=xl/sharedStrings.xml><?xml version="1.0" encoding="utf-8"?>
<sst xmlns="http://schemas.openxmlformats.org/spreadsheetml/2006/main" count="91" uniqueCount="63">
  <si>
    <t>DESCRIPCION</t>
  </si>
  <si>
    <t>M2</t>
  </si>
  <si>
    <t>UND.</t>
  </si>
  <si>
    <t>CANTID.</t>
  </si>
  <si>
    <t>V/UNIT.</t>
  </si>
  <si>
    <t>V/TOTAL</t>
  </si>
  <si>
    <t>COSTO DIRECTO</t>
  </si>
  <si>
    <t>AUI 25%</t>
  </si>
  <si>
    <t>COSTO DIRECTO + INDIRECTO</t>
  </si>
  <si>
    <t>IVA 16% SOBRE 5% UTILIDAD</t>
  </si>
  <si>
    <t>GRAN TOTAL</t>
  </si>
  <si>
    <t>ML</t>
  </si>
  <si>
    <t>1.0</t>
  </si>
  <si>
    <t>PRELIMINARES</t>
  </si>
  <si>
    <t>Cargue y retiro de sobrantes</t>
  </si>
  <si>
    <t>M3</t>
  </si>
  <si>
    <t xml:space="preserve">Demoliciòn de muro en ladrillo comùn </t>
  </si>
  <si>
    <t>2.0</t>
  </si>
  <si>
    <t>MAMPOSTERIA Y ACABADOS</t>
  </si>
  <si>
    <t>Estuco para muros y cielos</t>
  </si>
  <si>
    <t>Pintura Vinilo tipo I (3M) para cielo raso, incluye resanes y equipo para trabajo en alturas segùn norma vigente</t>
  </si>
  <si>
    <t>UN</t>
  </si>
  <si>
    <t>INSTALACIONES HIDRAULICAS Y SANITARIAS</t>
  </si>
  <si>
    <t>Suministro e instalaciòn putnos hidraùlico 1/2", incluye accesorios</t>
  </si>
  <si>
    <t>Construcciòn de caja de inspecciòn en concreto de 3000 psi, de 0,6x0,6 incluye tapa, refuerzo, cañuela esmaltada</t>
  </si>
  <si>
    <t>Suministro e instalaciòn de llave de paso de 1/2" REDWHITE</t>
  </si>
  <si>
    <t>Construcción de muro en ladrillo común en soga</t>
  </si>
  <si>
    <t>Repello muro 1:3</t>
  </si>
  <si>
    <t>Pintura Vinilo tipo I (3M) para muros, incluye resanes y equipo para trabajo en alturas segùn norma vigente</t>
  </si>
  <si>
    <t>Suninistro e instlación de cielo falso en superboard, incluye equipo para trabajo en alturas según norma vigente</t>
  </si>
  <si>
    <t>Suministro e instalación de espejo 4mm con dilatador en aluminio</t>
  </si>
  <si>
    <t>CARPINTERIA METALICA</t>
  </si>
  <si>
    <t>Suministro e instalaciòn de división en aluminio para baños, anodizado natural con perfilerìa de 1"*1" T77 Y T78 con pisavidrios en u ref. U68 con empaques en neopreno, enchape F06. puertas con perfil vertical ALN 388 Y horizontalL ALN 390 con pasador y  manija, altura de la divisiòn  2 mts de enchape con 20 cms libres en àrea inferior, acabado certificado por el fabricante, el total de mts cuadrados incl puertas de 0,75 mts de ancho</t>
  </si>
  <si>
    <t>Construcciòn de mesòn en mármol verde uvatuba o similar</t>
  </si>
  <si>
    <t>Desmonte de lavamanos</t>
  </si>
  <si>
    <t>PATRICIA DEL CARMEN RODRÍGUEZ PARRA</t>
  </si>
  <si>
    <t>Demolicion de repello</t>
  </si>
  <si>
    <t>Demolición de contrapiso</t>
  </si>
  <si>
    <t>Excavación en material común</t>
  </si>
  <si>
    <t>Contrapiso 0,08 mts en concreto de 3000 psi</t>
  </si>
  <si>
    <t>Desmonte de cerámica existente</t>
  </si>
  <si>
    <t xml:space="preserve">Alistado de piso </t>
  </si>
  <si>
    <t>Suministro e instalación de piso baldosa en granito pulido tipo alfa o similar, incluye pulida y brillada con cera</t>
  </si>
  <si>
    <t>Pintura esmalte mate para puertas y ventanas</t>
  </si>
  <si>
    <t>Suministro e instalación de cerámica para muro de 0,3*0,9 de primera calidad, incluye pegante</t>
  </si>
  <si>
    <t>Suministro e instalaciòn de puntos sanitario 2" o 3" , incluye accesorios</t>
  </si>
  <si>
    <t>Suministro e instalaciòn de orinal SANTAFE completo y griferìa GRIVAL y sifòn orinal en P.</t>
  </si>
  <si>
    <t>Suministro e instalaciòn de sanitario institucional  incluye acople de manguera y accesorios</t>
  </si>
  <si>
    <t>Suministro e instalaciòn de lavamanos de sobreponer , incluye griferìa tipo Grival</t>
  </si>
  <si>
    <t>OTROS</t>
  </si>
  <si>
    <t xml:space="preserve">Aseo General </t>
  </si>
  <si>
    <t xml:space="preserve">gl </t>
  </si>
  <si>
    <t>Lavaplatos en acero inoxidable</t>
  </si>
  <si>
    <t>Lavatrapeador prefabricado, incluye grifo</t>
  </si>
  <si>
    <t>Desmonte de aparatos sanitarios u orinal</t>
  </si>
  <si>
    <t>Demolición de piso existente cerámica o baldosa</t>
  </si>
  <si>
    <t>ITEM</t>
  </si>
  <si>
    <t xml:space="preserve">                       UNIVERSIDAD DEL CAUCA</t>
  </si>
  <si>
    <t xml:space="preserve">                       VICERRECTORIA ADMINISTRATIVA</t>
  </si>
  <si>
    <t xml:space="preserve">                          REMODELACIÓN DE BATERÍAS SANITARIAS Y ENLUCIMIENTO GENERAL DEL EDIFICIO CALLE 4a. CARRERA 4a. DISEÑO GRÁFICO</t>
  </si>
  <si>
    <t>PRESUPUESTO OFICIAL</t>
  </si>
  <si>
    <t>ING. CONTRATISTA - AREA DE PLANTA FISICA</t>
  </si>
  <si>
    <t xml:space="preserve">                      DIVISION ADMINISTRATIVA Y DE SERVICIOS          </t>
  </si>
</sst>
</file>

<file path=xl/styles.xml><?xml version="1.0" encoding="utf-8"?>
<styleSheet xmlns="http://schemas.openxmlformats.org/spreadsheetml/2006/main">
  <numFmts count="3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 * #,##0.00_ ;_ * \-#,##0.00_ ;_ * &quot;-&quot;??_ ;_ @_ "/>
    <numFmt numFmtId="167" formatCode="0.0"/>
    <numFmt numFmtId="168" formatCode="[$$-2C0A]\ #,##0"/>
    <numFmt numFmtId="169" formatCode="\$\ #,##0_);[Red]\-\ &quot;$&quot;\ #,##0"/>
    <numFmt numFmtId="170" formatCode="&quot;$&quot;\ #,##0.00;\-&quot;$&quot;\ #,##0.00"/>
    <numFmt numFmtId="171" formatCode="&quot;$&quot;\ #,##0;\-&quot;$&quot;\ #,##0"/>
    <numFmt numFmtId="172" formatCode="#,##0\ _P_t_s"/>
    <numFmt numFmtId="173" formatCode="&quot;$&quot;#,##0.00"/>
    <numFmt numFmtId="174" formatCode="&quot;No :  &quot;###\-##"/>
    <numFmt numFmtId="175" formatCode="&quot;VALOR DEL CONTRATO No :&quot;###\-##"/>
    <numFmt numFmtId="176" formatCode="\$#,##0"/>
    <numFmt numFmtId="177" formatCode="&quot;$&quot;#,##0_);[Red]\(&quot;$&quot;#,##0\)"/>
    <numFmt numFmtId="178" formatCode="#,##0.0"/>
    <numFmt numFmtId="179" formatCode="#,##0.0_);[Red]\(#,##0.0\)"/>
    <numFmt numFmtId="180" formatCode="_ &quot;$&quot;\ * #,##0_ ;_ &quot;$&quot;\ * \-#,##0_ ;_ &quot;$&quot;\ * &quot;-&quot;_ ;_ @_ "/>
    <numFmt numFmtId="181" formatCode="_ * #,##0_ ;_ * \-#,##0_ ;_ * &quot;-&quot;_ ;_ @_ "/>
    <numFmt numFmtId="182" formatCode="_ &quot;$&quot;\ * #,##0.00_ ;_ &quot;$&quot;\ * \-#,##0.00_ ;_ &quot;$&quot;\ * &quot;-&quot;??_ ;_ @_ "/>
    <numFmt numFmtId="183" formatCode="&quot;$&quot;\ #,##0.00"/>
    <numFmt numFmtId="184" formatCode="_([$$-240A]\ * #,##0.00_);_([$$-240A]\ * \(#,##0.00\);_([$$-240A]\ * &quot;-&quot;??_);_(@_)"/>
    <numFmt numFmtId="185" formatCode="_ &quot;$&quot;\ * #,##0_ ;_ &quot;$&quot;\ * \-#,##0_ ;_ &quot;$&quot;\ * &quot;-&quot;??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/>
      <protection locked="0"/>
    </xf>
    <xf numFmtId="0" fontId="4" fillId="33" borderId="10" xfId="0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horizontal="center" vertical="center"/>
    </xf>
    <xf numFmtId="184" fontId="2" fillId="0" borderId="10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right" vertical="center"/>
    </xf>
    <xf numFmtId="0" fontId="2" fillId="0" borderId="10" xfId="70" applyFont="1" applyFill="1" applyBorder="1" applyAlignment="1" applyProtection="1">
      <alignment horizontal="center" vertical="center" wrapText="1"/>
      <protection hidden="1"/>
    </xf>
    <xf numFmtId="184" fontId="2" fillId="0" borderId="10" xfId="49" applyNumberFormat="1" applyFont="1" applyBorder="1" applyAlignment="1" applyProtection="1">
      <alignment horizontal="right" vertical="center"/>
      <protection hidden="1"/>
    </xf>
    <xf numFmtId="0" fontId="4" fillId="0" borderId="10" xfId="0" applyNumberFormat="1" applyFont="1" applyBorder="1" applyAlignment="1">
      <alignment horizontal="center" vertical="center"/>
    </xf>
    <xf numFmtId="184" fontId="4" fillId="0" borderId="1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70" applyFont="1" applyBorder="1" applyAlignment="1" applyProtection="1">
      <alignment vertical="center" wrapText="1"/>
      <protection hidden="1"/>
    </xf>
    <xf numFmtId="0" fontId="2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4" fontId="2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justify" vertical="center"/>
    </xf>
    <xf numFmtId="3" fontId="4" fillId="33" borderId="10" xfId="0" applyNumberFormat="1" applyFont="1" applyFill="1" applyBorder="1" applyAlignment="1">
      <alignment vertical="center"/>
    </xf>
    <xf numFmtId="49" fontId="2" fillId="33" borderId="10" xfId="0" applyNumberFormat="1" applyFont="1" applyFill="1" applyBorder="1" applyAlignment="1">
      <alignment horizontal="right" vertical="center"/>
    </xf>
    <xf numFmtId="3" fontId="2" fillId="33" borderId="10" xfId="0" applyNumberFormat="1" applyFont="1" applyFill="1" applyBorder="1" applyAlignment="1">
      <alignment vertical="center"/>
    </xf>
    <xf numFmtId="49" fontId="4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Border="1" applyAlignment="1">
      <alignment horizontal="center" vertical="center"/>
    </xf>
    <xf numFmtId="183" fontId="2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167" fontId="0" fillId="0" borderId="11" xfId="0" applyNumberFormat="1" applyFont="1" applyBorder="1" applyAlignment="1">
      <alignment horizontal="center"/>
    </xf>
    <xf numFmtId="0" fontId="3" fillId="0" borderId="11" xfId="75" applyFont="1" applyFill="1" applyBorder="1" applyAlignment="1">
      <alignment horizontal="center" vertical="center"/>
      <protection/>
    </xf>
    <xf numFmtId="1" fontId="1" fillId="0" borderId="11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9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0" fillId="0" borderId="0" xfId="0" applyFont="1" applyAlignment="1">
      <alignment horizontal="center"/>
    </xf>
  </cellXfs>
  <cellStyles count="7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Millares 4" xfId="51"/>
    <cellStyle name="Millares 5" xfId="52"/>
    <cellStyle name="Currency" xfId="53"/>
    <cellStyle name="Currency [0]" xfId="54"/>
    <cellStyle name="Moneda 2" xfId="55"/>
    <cellStyle name="Moneda 23" xfId="56"/>
    <cellStyle name="Moneda 3" xfId="57"/>
    <cellStyle name="Moneda 4" xfId="58"/>
    <cellStyle name="Neutral" xfId="59"/>
    <cellStyle name="Normal 10" xfId="60"/>
    <cellStyle name="Normal 11" xfId="61"/>
    <cellStyle name="Normal 12" xfId="62"/>
    <cellStyle name="Normal 13" xfId="63"/>
    <cellStyle name="Normal 14" xfId="64"/>
    <cellStyle name="Normal 15" xfId="65"/>
    <cellStyle name="Normal 16" xfId="66"/>
    <cellStyle name="Normal 17" xfId="67"/>
    <cellStyle name="Normal 18" xfId="68"/>
    <cellStyle name="Normal 19" xfId="69"/>
    <cellStyle name="Normal 2" xfId="70"/>
    <cellStyle name="Normal 20" xfId="71"/>
    <cellStyle name="Normal 22" xfId="72"/>
    <cellStyle name="Normal 28" xfId="73"/>
    <cellStyle name="Normal 29" xfId="74"/>
    <cellStyle name="Normal 3" xfId="75"/>
    <cellStyle name="Normal 4" xfId="76"/>
    <cellStyle name="Normal 5" xfId="77"/>
    <cellStyle name="Normal 6" xfId="78"/>
    <cellStyle name="Normal 7" xfId="79"/>
    <cellStyle name="Normal 8" xfId="80"/>
    <cellStyle name="Normal 9" xfId="81"/>
    <cellStyle name="Notas" xfId="82"/>
    <cellStyle name="Percent" xfId="83"/>
    <cellStyle name="Salida" xfId="84"/>
    <cellStyle name="Texto de advertencia" xfId="85"/>
    <cellStyle name="Texto explicativo" xfId="86"/>
    <cellStyle name="Título" xfId="87"/>
    <cellStyle name="Título 2" xfId="88"/>
    <cellStyle name="Título 3" xfId="89"/>
    <cellStyle name="Total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19050</xdr:rowOff>
    </xdr:from>
    <xdr:to>
      <xdr:col>1</xdr:col>
      <xdr:colOff>361950</xdr:colOff>
      <xdr:row>3</xdr:row>
      <xdr:rowOff>133350</xdr:rowOff>
    </xdr:to>
    <xdr:pic>
      <xdr:nvPicPr>
        <xdr:cNvPr id="1" name="Picture 42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5429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8">
      <selection activeCell="A28" sqref="A1:IV16384"/>
    </sheetView>
  </sheetViews>
  <sheetFormatPr defaultColWidth="11.42187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N56"/>
  <sheetViews>
    <sheetView tabSelected="1" view="pageBreakPreview" zoomScaleSheetLayoutView="100" zoomScalePageLayoutView="0" workbookViewId="0" topLeftCell="A1">
      <selection activeCell="G37" sqref="G37"/>
    </sheetView>
  </sheetViews>
  <sheetFormatPr defaultColWidth="11.421875" defaultRowHeight="15"/>
  <cols>
    <col min="1" max="1" width="5.00390625" style="1" customWidth="1"/>
    <col min="2" max="2" width="9.57421875" style="1" customWidth="1"/>
    <col min="3" max="3" width="52.8515625" style="1" customWidth="1"/>
    <col min="4" max="4" width="10.28125" style="1" customWidth="1"/>
    <col min="5" max="5" width="12.421875" style="1" customWidth="1"/>
    <col min="6" max="6" width="12.57421875" style="1" customWidth="1"/>
    <col min="7" max="7" width="15.421875" style="1" customWidth="1"/>
    <col min="8" max="11" width="11.421875" style="1" hidden="1" customWidth="1"/>
    <col min="12" max="16384" width="11.421875" style="1" customWidth="1"/>
  </cols>
  <sheetData>
    <row r="1" spans="1:7" ht="15">
      <c r="A1" s="53" t="s">
        <v>57</v>
      </c>
      <c r="B1" s="53"/>
      <c r="C1" s="53"/>
      <c r="D1" s="53"/>
      <c r="E1" s="53"/>
      <c r="F1" s="53"/>
      <c r="G1" s="53"/>
    </row>
    <row r="2" spans="1:7" ht="15">
      <c r="A2" s="53" t="s">
        <v>58</v>
      </c>
      <c r="B2" s="53"/>
      <c r="C2" s="53"/>
      <c r="D2" s="53"/>
      <c r="E2" s="53"/>
      <c r="F2" s="53"/>
      <c r="G2" s="53"/>
    </row>
    <row r="3" spans="1:7" ht="15">
      <c r="A3" s="53" t="s">
        <v>62</v>
      </c>
      <c r="B3" s="53"/>
      <c r="C3" s="53"/>
      <c r="D3" s="53"/>
      <c r="E3" s="53"/>
      <c r="F3" s="53"/>
      <c r="G3" s="53"/>
    </row>
    <row r="4" spans="2:7" ht="15">
      <c r="B4" s="50" t="s">
        <v>60</v>
      </c>
      <c r="C4" s="50"/>
      <c r="D4" s="50"/>
      <c r="E4" s="50"/>
      <c r="F4" s="50"/>
      <c r="G4" s="50"/>
    </row>
    <row r="5" spans="1:7" ht="15">
      <c r="A5" s="54" t="s">
        <v>59</v>
      </c>
      <c r="B5" s="54"/>
      <c r="C5" s="54"/>
      <c r="D5" s="54"/>
      <c r="E5" s="54"/>
      <c r="F5" s="54"/>
      <c r="G5" s="54"/>
    </row>
    <row r="7" spans="1:11" ht="15.75">
      <c r="A7" s="5"/>
      <c r="B7" s="49" t="s">
        <v>56</v>
      </c>
      <c r="C7" s="51" t="s">
        <v>0</v>
      </c>
      <c r="D7" s="49" t="s">
        <v>2</v>
      </c>
      <c r="E7" s="49" t="s">
        <v>3</v>
      </c>
      <c r="F7" s="49" t="s">
        <v>4</v>
      </c>
      <c r="G7" s="49" t="s">
        <v>5</v>
      </c>
      <c r="H7" s="2"/>
      <c r="I7" s="2"/>
      <c r="J7" s="2"/>
      <c r="K7" s="41"/>
    </row>
    <row r="8" spans="1:11" ht="15.75">
      <c r="A8" s="5"/>
      <c r="B8" s="49"/>
      <c r="C8" s="52"/>
      <c r="D8" s="49"/>
      <c r="E8" s="49"/>
      <c r="F8" s="49"/>
      <c r="G8" s="49"/>
      <c r="H8" s="2"/>
      <c r="I8" s="2"/>
      <c r="J8" s="2"/>
      <c r="K8" s="41"/>
    </row>
    <row r="9" spans="1:11" ht="15.75">
      <c r="A9" s="5"/>
      <c r="B9" s="35" t="s">
        <v>12</v>
      </c>
      <c r="C9" s="36" t="s">
        <v>13</v>
      </c>
      <c r="D9" s="19"/>
      <c r="E9" s="37"/>
      <c r="F9" s="38"/>
      <c r="G9" s="33"/>
      <c r="H9" s="2"/>
      <c r="I9" s="2"/>
      <c r="J9" s="2"/>
      <c r="K9" s="41"/>
    </row>
    <row r="10" spans="1:11" ht="15.75">
      <c r="A10" s="5"/>
      <c r="B10" s="4">
        <v>1.1</v>
      </c>
      <c r="C10" s="17" t="s">
        <v>40</v>
      </c>
      <c r="D10" s="4" t="s">
        <v>1</v>
      </c>
      <c r="E10" s="18">
        <f>ROUND((5.35+11.65+11.5+11.75+11.65+6.65)*1.8,0)</f>
        <v>105</v>
      </c>
      <c r="F10" s="8">
        <v>4998</v>
      </c>
      <c r="G10" s="27">
        <f>ROUND(+F10*E10,0)</f>
        <v>524790</v>
      </c>
      <c r="H10" s="2"/>
      <c r="I10" s="2"/>
      <c r="J10" s="2"/>
      <c r="K10" s="41"/>
    </row>
    <row r="11" spans="1:11" ht="15.75">
      <c r="A11" s="5"/>
      <c r="B11" s="4">
        <f>+B10+0.1</f>
        <v>1.2000000000000002</v>
      </c>
      <c r="C11" s="22" t="s">
        <v>54</v>
      </c>
      <c r="D11" s="16" t="s">
        <v>21</v>
      </c>
      <c r="E11" s="18">
        <v>10</v>
      </c>
      <c r="F11" s="8">
        <v>18450</v>
      </c>
      <c r="G11" s="27">
        <f aca="true" t="shared" si="0" ref="G11:G16">ROUND(+F11*E11,0)</f>
        <v>184500</v>
      </c>
      <c r="H11" s="2"/>
      <c r="I11" s="2"/>
      <c r="J11" s="2"/>
      <c r="K11" s="41"/>
    </row>
    <row r="12" spans="1:11" ht="15.75">
      <c r="A12" s="5"/>
      <c r="B12" s="4">
        <f aca="true" t="shared" si="1" ref="B12:B18">+B11+0.1</f>
        <v>1.3000000000000003</v>
      </c>
      <c r="C12" s="22" t="s">
        <v>34</v>
      </c>
      <c r="D12" s="16" t="s">
        <v>21</v>
      </c>
      <c r="E12" s="18">
        <v>9</v>
      </c>
      <c r="F12" s="8">
        <v>15600</v>
      </c>
      <c r="G12" s="27">
        <f t="shared" si="0"/>
        <v>140400</v>
      </c>
      <c r="H12" s="2"/>
      <c r="I12" s="2"/>
      <c r="J12" s="2"/>
      <c r="K12" s="41"/>
    </row>
    <row r="13" spans="1:11" ht="15.75">
      <c r="A13" s="5"/>
      <c r="B13" s="4">
        <f t="shared" si="1"/>
        <v>1.4000000000000004</v>
      </c>
      <c r="C13" s="15" t="s">
        <v>36</v>
      </c>
      <c r="D13" s="16" t="s">
        <v>1</v>
      </c>
      <c r="E13" s="7">
        <f>+E10</f>
        <v>105</v>
      </c>
      <c r="F13" s="8">
        <v>3500</v>
      </c>
      <c r="G13" s="27">
        <f t="shared" si="0"/>
        <v>367500</v>
      </c>
      <c r="H13" s="2"/>
      <c r="I13" s="2"/>
      <c r="J13" s="2"/>
      <c r="K13" s="41"/>
    </row>
    <row r="14" spans="1:11" ht="15.75">
      <c r="A14" s="5"/>
      <c r="B14" s="4">
        <f t="shared" si="1"/>
        <v>1.5000000000000004</v>
      </c>
      <c r="C14" s="15" t="s">
        <v>55</v>
      </c>
      <c r="D14" s="16" t="s">
        <v>1</v>
      </c>
      <c r="E14" s="7">
        <v>60</v>
      </c>
      <c r="F14" s="8">
        <v>5200</v>
      </c>
      <c r="G14" s="27">
        <f t="shared" si="0"/>
        <v>312000</v>
      </c>
      <c r="H14" s="2"/>
      <c r="I14" s="2"/>
      <c r="J14" s="2"/>
      <c r="K14" s="41"/>
    </row>
    <row r="15" spans="1:11" ht="15.75">
      <c r="A15" s="5"/>
      <c r="B15" s="4">
        <f t="shared" si="1"/>
        <v>1.6000000000000005</v>
      </c>
      <c r="C15" s="15" t="s">
        <v>37</v>
      </c>
      <c r="D15" s="16" t="s">
        <v>1</v>
      </c>
      <c r="E15" s="7">
        <f>+E14</f>
        <v>60</v>
      </c>
      <c r="F15" s="8">
        <v>6200</v>
      </c>
      <c r="G15" s="27">
        <f t="shared" si="0"/>
        <v>372000</v>
      </c>
      <c r="H15" s="2"/>
      <c r="I15" s="2"/>
      <c r="J15" s="2"/>
      <c r="K15" s="41"/>
    </row>
    <row r="16" spans="1:11" ht="15.75">
      <c r="A16" s="5"/>
      <c r="B16" s="4">
        <f t="shared" si="1"/>
        <v>1.7000000000000006</v>
      </c>
      <c r="C16" s="22" t="s">
        <v>38</v>
      </c>
      <c r="D16" s="16" t="s">
        <v>15</v>
      </c>
      <c r="E16" s="7">
        <v>5</v>
      </c>
      <c r="F16" s="8">
        <v>12000</v>
      </c>
      <c r="G16" s="27">
        <f t="shared" si="0"/>
        <v>60000</v>
      </c>
      <c r="H16" s="2"/>
      <c r="I16" s="2"/>
      <c r="J16" s="2"/>
      <c r="K16" s="41"/>
    </row>
    <row r="17" spans="1:14" ht="15.75">
      <c r="A17" s="5"/>
      <c r="B17" s="4">
        <f t="shared" si="1"/>
        <v>1.8000000000000007</v>
      </c>
      <c r="C17" s="19" t="s">
        <v>14</v>
      </c>
      <c r="D17" s="4" t="s">
        <v>15</v>
      </c>
      <c r="E17" s="18">
        <v>37</v>
      </c>
      <c r="F17" s="8">
        <v>16740</v>
      </c>
      <c r="G17" s="27">
        <f aca="true" t="shared" si="2" ref="G17:G46">ROUND(+F17*E17,0)</f>
        <v>619380</v>
      </c>
      <c r="H17" s="2"/>
      <c r="I17" s="2"/>
      <c r="J17" s="2"/>
      <c r="K17" s="41"/>
      <c r="N17" s="1">
        <f>17*4</f>
        <v>68</v>
      </c>
    </row>
    <row r="18" spans="1:11" ht="15.75">
      <c r="A18" s="5"/>
      <c r="B18" s="4">
        <f t="shared" si="1"/>
        <v>1.9000000000000008</v>
      </c>
      <c r="C18" s="19" t="s">
        <v>16</v>
      </c>
      <c r="D18" s="4" t="s">
        <v>1</v>
      </c>
      <c r="E18" s="18">
        <v>30</v>
      </c>
      <c r="F18" s="8">
        <v>4210</v>
      </c>
      <c r="G18" s="27">
        <f t="shared" si="2"/>
        <v>126300</v>
      </c>
      <c r="H18" s="2"/>
      <c r="I18" s="2"/>
      <c r="J18" s="2"/>
      <c r="K18" s="41"/>
    </row>
    <row r="19" spans="1:11" ht="15.75">
      <c r="A19" s="5"/>
      <c r="B19" s="35" t="s">
        <v>17</v>
      </c>
      <c r="C19" s="20" t="s">
        <v>18</v>
      </c>
      <c r="D19" s="4"/>
      <c r="E19" s="18"/>
      <c r="F19" s="8"/>
      <c r="G19" s="27"/>
      <c r="H19" s="2"/>
      <c r="I19" s="2"/>
      <c r="J19" s="2"/>
      <c r="K19" s="41"/>
    </row>
    <row r="20" spans="1:11" ht="15.75">
      <c r="A20" s="5"/>
      <c r="B20" s="4">
        <v>2.1</v>
      </c>
      <c r="C20" s="21" t="s">
        <v>26</v>
      </c>
      <c r="D20" s="4" t="s">
        <v>1</v>
      </c>
      <c r="E20" s="18">
        <v>70</v>
      </c>
      <c r="F20" s="8">
        <v>32900</v>
      </c>
      <c r="G20" s="27">
        <f t="shared" si="2"/>
        <v>2303000</v>
      </c>
      <c r="H20" s="2"/>
      <c r="I20" s="2"/>
      <c r="J20" s="2"/>
      <c r="K20" s="41"/>
    </row>
    <row r="21" spans="1:11" ht="15.75">
      <c r="A21" s="5"/>
      <c r="B21" s="4">
        <f>+B20+0.1</f>
        <v>2.2</v>
      </c>
      <c r="C21" s="22" t="s">
        <v>27</v>
      </c>
      <c r="D21" s="4" t="s">
        <v>1</v>
      </c>
      <c r="E21" s="18">
        <v>150</v>
      </c>
      <c r="F21" s="8">
        <v>19310</v>
      </c>
      <c r="G21" s="27">
        <f t="shared" si="2"/>
        <v>2896500</v>
      </c>
      <c r="H21" s="2"/>
      <c r="I21" s="2"/>
      <c r="J21" s="2"/>
      <c r="K21" s="41"/>
    </row>
    <row r="22" spans="1:11" ht="15.75">
      <c r="A22" s="5"/>
      <c r="B22" s="4">
        <f aca="true" t="shared" si="3" ref="B22:B28">+B21+0.1</f>
        <v>2.3000000000000003</v>
      </c>
      <c r="C22" s="22" t="s">
        <v>19</v>
      </c>
      <c r="D22" s="4" t="s">
        <v>1</v>
      </c>
      <c r="E22" s="18">
        <f>+E21-E10</f>
        <v>45</v>
      </c>
      <c r="F22" s="8">
        <v>4454</v>
      </c>
      <c r="G22" s="27">
        <f t="shared" si="2"/>
        <v>200430</v>
      </c>
      <c r="H22" s="2"/>
      <c r="I22" s="2"/>
      <c r="J22" s="2"/>
      <c r="K22" s="41"/>
    </row>
    <row r="23" spans="1:11" ht="25.5">
      <c r="A23" s="5"/>
      <c r="B23" s="4">
        <f t="shared" si="3"/>
        <v>2.4000000000000004</v>
      </c>
      <c r="C23" s="22" t="s">
        <v>44</v>
      </c>
      <c r="D23" s="4" t="s">
        <v>1</v>
      </c>
      <c r="E23" s="18">
        <f>ROUND((6.55+11.65+11.5+3.55+11.65+11.75)*1.8,0)</f>
        <v>102</v>
      </c>
      <c r="F23" s="8">
        <v>48600</v>
      </c>
      <c r="G23" s="27">
        <f t="shared" si="2"/>
        <v>4957200</v>
      </c>
      <c r="H23" s="2"/>
      <c r="I23" s="2"/>
      <c r="J23" s="2"/>
      <c r="K23" s="41"/>
    </row>
    <row r="24" spans="1:11" ht="15.75">
      <c r="A24" s="5"/>
      <c r="B24" s="4">
        <f t="shared" si="3"/>
        <v>2.5000000000000004</v>
      </c>
      <c r="C24" s="22" t="s">
        <v>41</v>
      </c>
      <c r="D24" s="4" t="s">
        <v>1</v>
      </c>
      <c r="E24" s="7">
        <f>+E15</f>
        <v>60</v>
      </c>
      <c r="F24" s="8">
        <v>16500</v>
      </c>
      <c r="G24" s="27">
        <f t="shared" si="2"/>
        <v>990000</v>
      </c>
      <c r="H24" s="2"/>
      <c r="I24" s="2"/>
      <c r="J24" s="2"/>
      <c r="K24" s="41"/>
    </row>
    <row r="25" spans="1:11" ht="25.5">
      <c r="A25" s="5"/>
      <c r="B25" s="4">
        <f t="shared" si="3"/>
        <v>2.6000000000000005</v>
      </c>
      <c r="C25" s="23" t="s">
        <v>42</v>
      </c>
      <c r="D25" s="9" t="s">
        <v>1</v>
      </c>
      <c r="E25" s="7">
        <f>+E24</f>
        <v>60</v>
      </c>
      <c r="F25" s="10">
        <v>74800</v>
      </c>
      <c r="G25" s="27">
        <f t="shared" si="2"/>
        <v>4488000</v>
      </c>
      <c r="H25" s="2"/>
      <c r="I25" s="2"/>
      <c r="J25" s="2"/>
      <c r="K25" s="41"/>
    </row>
    <row r="26" spans="1:11" ht="25.5">
      <c r="A26" s="5"/>
      <c r="B26" s="4">
        <f t="shared" si="3"/>
        <v>2.7000000000000006</v>
      </c>
      <c r="C26" s="3" t="s">
        <v>28</v>
      </c>
      <c r="D26" s="4" t="s">
        <v>1</v>
      </c>
      <c r="E26" s="18">
        <v>3085</v>
      </c>
      <c r="F26" s="8">
        <v>6950</v>
      </c>
      <c r="G26" s="27">
        <f t="shared" si="2"/>
        <v>21440750</v>
      </c>
      <c r="H26" s="2"/>
      <c r="I26" s="2"/>
      <c r="J26" s="2"/>
      <c r="K26" s="41"/>
    </row>
    <row r="27" spans="1:11" ht="25.5">
      <c r="A27" s="5"/>
      <c r="B27" s="4">
        <f t="shared" si="3"/>
        <v>2.8000000000000007</v>
      </c>
      <c r="C27" s="3" t="s">
        <v>20</v>
      </c>
      <c r="D27" s="4" t="s">
        <v>1</v>
      </c>
      <c r="E27" s="18">
        <v>1100</v>
      </c>
      <c r="F27" s="8">
        <v>7455</v>
      </c>
      <c r="G27" s="27">
        <f t="shared" si="2"/>
        <v>8200500</v>
      </c>
      <c r="H27" s="2"/>
      <c r="I27" s="2"/>
      <c r="J27" s="2"/>
      <c r="K27" s="41"/>
    </row>
    <row r="28" spans="1:11" ht="15.75">
      <c r="A28" s="5"/>
      <c r="B28" s="4">
        <f t="shared" si="3"/>
        <v>2.900000000000001</v>
      </c>
      <c r="C28" s="19" t="s">
        <v>43</v>
      </c>
      <c r="D28" s="4" t="s">
        <v>1</v>
      </c>
      <c r="E28" s="18">
        <f>ROUND((51*1.5*2.1+26*2.1*1.5),0)</f>
        <v>243</v>
      </c>
      <c r="F28" s="8">
        <v>21250</v>
      </c>
      <c r="G28" s="27">
        <f t="shared" si="2"/>
        <v>5163750</v>
      </c>
      <c r="H28" s="2"/>
      <c r="I28" s="2"/>
      <c r="J28" s="2"/>
      <c r="K28" s="41"/>
    </row>
    <row r="29" spans="1:11" ht="25.5">
      <c r="A29" s="5"/>
      <c r="B29" s="39">
        <v>2.1</v>
      </c>
      <c r="C29" s="24" t="s">
        <v>29</v>
      </c>
      <c r="D29" s="11" t="s">
        <v>1</v>
      </c>
      <c r="E29" s="18">
        <v>70</v>
      </c>
      <c r="F29" s="12">
        <v>54200</v>
      </c>
      <c r="G29" s="27">
        <f t="shared" si="2"/>
        <v>3794000</v>
      </c>
      <c r="H29" s="2"/>
      <c r="I29" s="2"/>
      <c r="J29" s="2"/>
      <c r="K29" s="41"/>
    </row>
    <row r="30" spans="1:11" ht="25.5">
      <c r="A30" s="5"/>
      <c r="B30" s="4">
        <v>2.11</v>
      </c>
      <c r="C30" s="24" t="s">
        <v>30</v>
      </c>
      <c r="D30" s="11" t="s">
        <v>1</v>
      </c>
      <c r="E30" s="18">
        <v>10</v>
      </c>
      <c r="F30" s="12">
        <v>65544</v>
      </c>
      <c r="G30" s="27">
        <f t="shared" si="2"/>
        <v>655440</v>
      </c>
      <c r="H30" s="2"/>
      <c r="I30" s="2"/>
      <c r="J30" s="2"/>
      <c r="K30" s="41"/>
    </row>
    <row r="31" spans="1:11" ht="15.75">
      <c r="A31" s="5"/>
      <c r="B31" s="4">
        <v>2.12</v>
      </c>
      <c r="C31" s="21" t="s">
        <v>33</v>
      </c>
      <c r="D31" s="4" t="s">
        <v>11</v>
      </c>
      <c r="E31" s="18">
        <v>12</v>
      </c>
      <c r="F31" s="8">
        <v>360000</v>
      </c>
      <c r="G31" s="27">
        <f>ROUND(+F31*E31,0)</f>
        <v>4320000</v>
      </c>
      <c r="H31" s="2"/>
      <c r="I31" s="2"/>
      <c r="J31" s="2"/>
      <c r="K31" s="41"/>
    </row>
    <row r="32" spans="1:11" ht="15.75">
      <c r="A32" s="5"/>
      <c r="B32" s="4">
        <v>2.13</v>
      </c>
      <c r="C32" s="22" t="s">
        <v>39</v>
      </c>
      <c r="D32" s="16" t="s">
        <v>1</v>
      </c>
      <c r="E32" s="7">
        <v>60</v>
      </c>
      <c r="F32" s="8">
        <v>26340</v>
      </c>
      <c r="G32" s="27">
        <f>ROUND(+F32*E32,0)</f>
        <v>1580400</v>
      </c>
      <c r="H32" s="2"/>
      <c r="I32" s="2"/>
      <c r="J32" s="2"/>
      <c r="K32" s="41"/>
    </row>
    <row r="33" spans="1:11" ht="15.75">
      <c r="A33" s="5"/>
      <c r="B33" s="40">
        <v>3</v>
      </c>
      <c r="C33" s="20" t="s">
        <v>31</v>
      </c>
      <c r="D33" s="4"/>
      <c r="E33" s="18"/>
      <c r="F33" s="8"/>
      <c r="G33" s="27"/>
      <c r="H33" s="2"/>
      <c r="I33" s="2"/>
      <c r="J33" s="2"/>
      <c r="K33" s="41"/>
    </row>
    <row r="34" spans="1:11" ht="102">
      <c r="A34" s="5"/>
      <c r="B34" s="9">
        <v>3.1</v>
      </c>
      <c r="C34" s="25" t="s">
        <v>32</v>
      </c>
      <c r="D34" s="4" t="s">
        <v>1</v>
      </c>
      <c r="E34" s="18">
        <f>20*2</f>
        <v>40</v>
      </c>
      <c r="F34" s="8">
        <v>262000</v>
      </c>
      <c r="G34" s="27">
        <f t="shared" si="2"/>
        <v>10480000</v>
      </c>
      <c r="H34" s="2"/>
      <c r="I34" s="2"/>
      <c r="J34" s="2"/>
      <c r="K34" s="41"/>
    </row>
    <row r="35" spans="1:11" ht="15.75">
      <c r="A35" s="5"/>
      <c r="B35" s="40">
        <v>4</v>
      </c>
      <c r="C35" s="26" t="s">
        <v>22</v>
      </c>
      <c r="D35" s="4"/>
      <c r="E35" s="18"/>
      <c r="F35" s="8"/>
      <c r="G35" s="27"/>
      <c r="H35" s="2"/>
      <c r="I35" s="2"/>
      <c r="J35" s="2"/>
      <c r="K35" s="41"/>
    </row>
    <row r="36" spans="1:11" ht="25.5">
      <c r="A36" s="5"/>
      <c r="B36" s="9">
        <v>4.1</v>
      </c>
      <c r="C36" s="21" t="s">
        <v>45</v>
      </c>
      <c r="D36" s="4" t="s">
        <v>21</v>
      </c>
      <c r="E36" s="18">
        <v>28</v>
      </c>
      <c r="F36" s="8">
        <v>58441.5</v>
      </c>
      <c r="G36" s="27">
        <f t="shared" si="2"/>
        <v>1636362</v>
      </c>
      <c r="H36" s="2"/>
      <c r="I36" s="2"/>
      <c r="J36" s="2"/>
      <c r="K36" s="41"/>
    </row>
    <row r="37" spans="1:11" ht="25.5">
      <c r="A37" s="5"/>
      <c r="B37" s="9">
        <f aca="true" t="shared" si="4" ref="B37:B42">+B36+0.1</f>
        <v>4.199999999999999</v>
      </c>
      <c r="C37" s="21" t="s">
        <v>23</v>
      </c>
      <c r="D37" s="4" t="s">
        <v>21</v>
      </c>
      <c r="E37" s="18">
        <v>24</v>
      </c>
      <c r="F37" s="8">
        <v>48600</v>
      </c>
      <c r="G37" s="27">
        <f t="shared" si="2"/>
        <v>1166400</v>
      </c>
      <c r="H37" s="2"/>
      <c r="I37" s="2"/>
      <c r="J37" s="2"/>
      <c r="K37" s="41"/>
    </row>
    <row r="38" spans="1:11" ht="25.5">
      <c r="A38" s="5"/>
      <c r="B38" s="9">
        <f t="shared" si="4"/>
        <v>4.299999999999999</v>
      </c>
      <c r="C38" s="21" t="s">
        <v>24</v>
      </c>
      <c r="D38" s="4" t="s">
        <v>21</v>
      </c>
      <c r="E38" s="18">
        <v>4</v>
      </c>
      <c r="F38" s="8">
        <v>265400</v>
      </c>
      <c r="G38" s="27">
        <f t="shared" si="2"/>
        <v>1061600</v>
      </c>
      <c r="H38" s="2"/>
      <c r="I38" s="2"/>
      <c r="J38" s="2"/>
      <c r="K38" s="41"/>
    </row>
    <row r="39" spans="1:11" ht="15.75">
      <c r="A39" s="5"/>
      <c r="B39" s="9">
        <f t="shared" si="4"/>
        <v>4.399999999999999</v>
      </c>
      <c r="C39" s="21" t="s">
        <v>25</v>
      </c>
      <c r="D39" s="4" t="s">
        <v>21</v>
      </c>
      <c r="E39" s="18">
        <v>12</v>
      </c>
      <c r="F39" s="8">
        <v>51500</v>
      </c>
      <c r="G39" s="27">
        <f t="shared" si="2"/>
        <v>618000</v>
      </c>
      <c r="H39" s="2"/>
      <c r="I39" s="2"/>
      <c r="J39" s="2"/>
      <c r="K39" s="41"/>
    </row>
    <row r="40" spans="1:11" ht="25.5">
      <c r="A40" s="5"/>
      <c r="B40" s="9">
        <f t="shared" si="4"/>
        <v>4.499999999999998</v>
      </c>
      <c r="C40" s="21" t="s">
        <v>46</v>
      </c>
      <c r="D40" s="4" t="s">
        <v>21</v>
      </c>
      <c r="E40" s="18">
        <v>4</v>
      </c>
      <c r="F40" s="8">
        <v>334800</v>
      </c>
      <c r="G40" s="27">
        <f t="shared" si="2"/>
        <v>1339200</v>
      </c>
      <c r="H40" s="2"/>
      <c r="I40" s="2"/>
      <c r="J40" s="2"/>
      <c r="K40" s="41"/>
    </row>
    <row r="41" spans="1:11" ht="25.5">
      <c r="A41" s="5"/>
      <c r="B41" s="9">
        <f t="shared" si="4"/>
        <v>4.599999999999998</v>
      </c>
      <c r="C41" s="21" t="s">
        <v>47</v>
      </c>
      <c r="D41" s="4" t="s">
        <v>21</v>
      </c>
      <c r="E41" s="18">
        <v>8</v>
      </c>
      <c r="F41" s="8">
        <v>468000</v>
      </c>
      <c r="G41" s="27">
        <f t="shared" si="2"/>
        <v>3744000</v>
      </c>
      <c r="H41" s="2"/>
      <c r="I41" s="2"/>
      <c r="J41" s="2"/>
      <c r="K41" s="41"/>
    </row>
    <row r="42" spans="1:11" ht="25.5">
      <c r="A42" s="5"/>
      <c r="B42" s="9">
        <f t="shared" si="4"/>
        <v>4.6999999999999975</v>
      </c>
      <c r="C42" s="21" t="s">
        <v>48</v>
      </c>
      <c r="D42" s="4" t="s">
        <v>21</v>
      </c>
      <c r="E42" s="18">
        <v>12</v>
      </c>
      <c r="F42" s="8">
        <v>350000</v>
      </c>
      <c r="G42" s="27">
        <f t="shared" si="2"/>
        <v>4200000</v>
      </c>
      <c r="H42" s="2"/>
      <c r="I42" s="2"/>
      <c r="J42" s="2"/>
      <c r="K42" s="41"/>
    </row>
    <row r="43" spans="1:11" ht="15.75">
      <c r="A43" s="5"/>
      <c r="B43" s="9">
        <v>4.8</v>
      </c>
      <c r="C43" s="21" t="s">
        <v>52</v>
      </c>
      <c r="D43" s="4" t="s">
        <v>21</v>
      </c>
      <c r="E43" s="18">
        <v>1</v>
      </c>
      <c r="F43" s="8">
        <v>180000</v>
      </c>
      <c r="G43" s="27">
        <f t="shared" si="2"/>
        <v>180000</v>
      </c>
      <c r="H43" s="2"/>
      <c r="I43" s="2"/>
      <c r="J43" s="2"/>
      <c r="K43" s="41"/>
    </row>
    <row r="44" spans="1:11" ht="15.75">
      <c r="A44" s="5"/>
      <c r="B44" s="9">
        <v>4.9</v>
      </c>
      <c r="C44" s="21" t="s">
        <v>53</v>
      </c>
      <c r="D44" s="4" t="s">
        <v>21</v>
      </c>
      <c r="E44" s="18">
        <v>1</v>
      </c>
      <c r="F44" s="8">
        <v>120000</v>
      </c>
      <c r="G44" s="27">
        <f t="shared" si="2"/>
        <v>120000</v>
      </c>
      <c r="H44" s="2"/>
      <c r="I44" s="2"/>
      <c r="J44" s="2"/>
      <c r="K44" s="41"/>
    </row>
    <row r="45" spans="1:11" ht="15.75">
      <c r="A45" s="5"/>
      <c r="B45" s="40">
        <v>5</v>
      </c>
      <c r="C45" s="20" t="s">
        <v>49</v>
      </c>
      <c r="D45" s="13"/>
      <c r="E45" s="18"/>
      <c r="F45" s="14"/>
      <c r="G45" s="27"/>
      <c r="H45" s="2"/>
      <c r="I45" s="2"/>
      <c r="J45" s="2"/>
      <c r="K45" s="41"/>
    </row>
    <row r="46" spans="1:11" ht="15.75">
      <c r="A46" s="5"/>
      <c r="B46" s="16">
        <v>5.1</v>
      </c>
      <c r="C46" s="15" t="s">
        <v>50</v>
      </c>
      <c r="D46" s="16" t="s">
        <v>51</v>
      </c>
      <c r="E46" s="18">
        <v>1</v>
      </c>
      <c r="F46" s="8">
        <v>250000</v>
      </c>
      <c r="G46" s="27">
        <f t="shared" si="2"/>
        <v>250000</v>
      </c>
      <c r="H46" s="2"/>
      <c r="I46" s="2"/>
      <c r="J46" s="2"/>
      <c r="K46" s="41"/>
    </row>
    <row r="47" spans="1:11" ht="15">
      <c r="A47" s="42"/>
      <c r="B47" s="6"/>
      <c r="C47" s="28" t="s">
        <v>6</v>
      </c>
      <c r="D47" s="33"/>
      <c r="E47" s="34"/>
      <c r="F47" s="29"/>
      <c r="G47" s="29">
        <f>SUM(G10:G46)</f>
        <v>88492402</v>
      </c>
      <c r="H47" s="2"/>
      <c r="I47" s="2"/>
      <c r="J47" s="2"/>
      <c r="K47" s="41"/>
    </row>
    <row r="48" spans="1:11" ht="15">
      <c r="A48" s="43"/>
      <c r="B48" s="30"/>
      <c r="C48" s="28" t="s">
        <v>7</v>
      </c>
      <c r="D48" s="18"/>
      <c r="E48" s="18"/>
      <c r="F48" s="31"/>
      <c r="G48" s="29">
        <f>+G47*0.25</f>
        <v>22123100.5</v>
      </c>
      <c r="H48" s="2"/>
      <c r="I48" s="2"/>
      <c r="J48" s="2"/>
      <c r="K48" s="41"/>
    </row>
    <row r="49" spans="1:11" ht="15">
      <c r="A49" s="44"/>
      <c r="B49" s="30"/>
      <c r="C49" s="28" t="s">
        <v>8</v>
      </c>
      <c r="D49" s="18"/>
      <c r="E49" s="18"/>
      <c r="F49" s="31"/>
      <c r="G49" s="29">
        <f>+G48+G47</f>
        <v>110615502.5</v>
      </c>
      <c r="H49" s="2"/>
      <c r="I49" s="2"/>
      <c r="J49" s="2"/>
      <c r="K49" s="41"/>
    </row>
    <row r="50" spans="1:11" ht="15">
      <c r="A50" s="43"/>
      <c r="B50" s="30"/>
      <c r="C50" s="28" t="s">
        <v>9</v>
      </c>
      <c r="D50" s="18"/>
      <c r="E50" s="18"/>
      <c r="F50" s="31"/>
      <c r="G50" s="29">
        <f>+G47*0.05*0.16</f>
        <v>707939.2160000001</v>
      </c>
      <c r="H50" s="2"/>
      <c r="I50" s="2"/>
      <c r="J50" s="2"/>
      <c r="K50" s="41"/>
    </row>
    <row r="51" spans="1:11" ht="15">
      <c r="A51" s="45"/>
      <c r="B51" s="32"/>
      <c r="C51" s="28" t="s">
        <v>10</v>
      </c>
      <c r="D51" s="33"/>
      <c r="E51" s="33"/>
      <c r="F51" s="29"/>
      <c r="G51" s="29">
        <f>+G49+G50</f>
        <v>111323441.716</v>
      </c>
      <c r="H51" s="46"/>
      <c r="I51" s="46"/>
      <c r="J51" s="46"/>
      <c r="K51" s="47"/>
    </row>
    <row r="55" ht="15">
      <c r="C55" s="48" t="s">
        <v>35</v>
      </c>
    </row>
    <row r="56" ht="15">
      <c r="C56" s="1" t="s">
        <v>61</v>
      </c>
    </row>
  </sheetData>
  <sheetProtection/>
  <mergeCells count="11">
    <mergeCell ref="F7:F8"/>
    <mergeCell ref="G7:G8"/>
    <mergeCell ref="B4:G4"/>
    <mergeCell ref="C7:C8"/>
    <mergeCell ref="A1:G1"/>
    <mergeCell ref="A2:G2"/>
    <mergeCell ref="A3:G3"/>
    <mergeCell ref="A5:G5"/>
    <mergeCell ref="B7:B8"/>
    <mergeCell ref="D7:D8"/>
    <mergeCell ref="E7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6" r:id="rId2"/>
  <rowBreaks count="1" manualBreakCount="1">
    <brk id="28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1" sqref="E3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Unicauca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Unicauca</dc:creator>
  <cp:keywords/>
  <dc:description/>
  <cp:lastModifiedBy>Alberto</cp:lastModifiedBy>
  <cp:lastPrinted>2014-06-25T16:12:36Z</cp:lastPrinted>
  <dcterms:created xsi:type="dcterms:W3CDTF">2011-12-15T15:13:25Z</dcterms:created>
  <dcterms:modified xsi:type="dcterms:W3CDTF">2014-12-17T00:56:05Z</dcterms:modified>
  <cp:category/>
  <cp:version/>
  <cp:contentType/>
  <cp:contentStatus/>
</cp:coreProperties>
</file>